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sfax\"/>
    </mc:Choice>
  </mc:AlternateContent>
  <bookViews>
    <workbookView xWindow="0" yWindow="0" windowWidth="19200" windowHeight="1119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M15" i="1"/>
  <c r="J15" i="1"/>
  <c r="I15" i="1"/>
  <c r="F15" i="1"/>
  <c r="E15" i="1"/>
  <c r="D15" i="1"/>
  <c r="P14" i="1"/>
  <c r="N14" i="1"/>
  <c r="M14" i="1"/>
  <c r="J14" i="1"/>
  <c r="I14" i="1"/>
  <c r="F14" i="1"/>
  <c r="E14" i="1"/>
  <c r="C14" i="1"/>
  <c r="P13" i="1"/>
  <c r="N13" i="1"/>
  <c r="M13" i="1"/>
  <c r="J13" i="1"/>
  <c r="I13" i="1"/>
  <c r="F13" i="1"/>
  <c r="E13" i="1"/>
  <c r="D13" i="1"/>
  <c r="C13" i="1"/>
  <c r="N12" i="1"/>
  <c r="M12" i="1"/>
  <c r="J12" i="1"/>
  <c r="I12" i="1"/>
  <c r="F12" i="1"/>
  <c r="E12" i="1"/>
  <c r="D12" i="1"/>
  <c r="C12" i="1"/>
  <c r="P11" i="1"/>
  <c r="N11" i="1"/>
  <c r="M11" i="1"/>
  <c r="J11" i="1"/>
  <c r="I11" i="1"/>
  <c r="F11" i="1"/>
  <c r="E11" i="1"/>
  <c r="C11" i="1"/>
  <c r="P10" i="1"/>
  <c r="O10" i="1"/>
  <c r="N10" i="1"/>
  <c r="J10" i="1"/>
  <c r="I10" i="1"/>
  <c r="F10" i="1"/>
  <c r="E10" i="1"/>
  <c r="D10" i="1"/>
  <c r="C10" i="1"/>
  <c r="O9" i="1"/>
  <c r="N9" i="1"/>
  <c r="M9" i="1"/>
  <c r="J9" i="1"/>
  <c r="I9" i="1"/>
  <c r="F9" i="1"/>
  <c r="E9" i="1"/>
  <c r="D9" i="1"/>
  <c r="C9" i="1"/>
  <c r="O8" i="1"/>
  <c r="N8" i="1"/>
  <c r="M8" i="1"/>
  <c r="J8" i="1"/>
  <c r="I8" i="1"/>
  <c r="F8" i="1"/>
  <c r="E8" i="1"/>
  <c r="D8" i="1"/>
  <c r="C8" i="1"/>
  <c r="P7" i="1"/>
  <c r="O7" i="1"/>
  <c r="N7" i="1"/>
  <c r="J7" i="1"/>
  <c r="I7" i="1"/>
  <c r="F7" i="1"/>
  <c r="E7" i="1"/>
  <c r="D7" i="1"/>
  <c r="C7" i="1"/>
  <c r="O6" i="1"/>
  <c r="N6" i="1"/>
  <c r="J6" i="1"/>
  <c r="I6" i="1"/>
  <c r="F6" i="1"/>
  <c r="E6" i="1"/>
  <c r="D6" i="1"/>
  <c r="C6" i="1"/>
  <c r="O5" i="1"/>
  <c r="N5" i="1"/>
  <c r="M5" i="1"/>
  <c r="J5" i="1"/>
  <c r="I5" i="1"/>
  <c r="F5" i="1"/>
  <c r="E5" i="1"/>
  <c r="D5" i="1"/>
  <c r="C5" i="1"/>
  <c r="O4" i="1"/>
  <c r="N4" i="1"/>
  <c r="M4" i="1"/>
  <c r="J4" i="1"/>
  <c r="I4" i="1"/>
  <c r="F4" i="1"/>
  <c r="E4" i="1"/>
  <c r="D4" i="1"/>
  <c r="C4" i="1"/>
  <c r="O3" i="1"/>
  <c r="N3" i="1"/>
  <c r="M3" i="1"/>
  <c r="J3" i="1"/>
  <c r="I3" i="1"/>
  <c r="F3" i="1"/>
  <c r="E3" i="1"/>
  <c r="C3" i="1"/>
  <c r="P2" i="1"/>
  <c r="O2" i="1"/>
  <c r="N2" i="1"/>
  <c r="M2" i="1"/>
  <c r="J2" i="1"/>
  <c r="I2" i="1"/>
  <c r="F2" i="1"/>
  <c r="E2" i="1"/>
  <c r="D2" i="1"/>
</calcChain>
</file>

<file path=xl/sharedStrings.xml><?xml version="1.0" encoding="utf-8"?>
<sst xmlns="http://schemas.openxmlformats.org/spreadsheetml/2006/main" count="30" uniqueCount="30">
  <si>
    <t>صفاقس الجنوبية</t>
  </si>
  <si>
    <t>طينة</t>
  </si>
  <si>
    <t>ساقية الزيت</t>
  </si>
  <si>
    <t>ساقية الدائر</t>
  </si>
  <si>
    <t>جبنيانة</t>
  </si>
  <si>
    <t>العامرة</t>
  </si>
  <si>
    <t>الحنشة</t>
  </si>
  <si>
    <t>منزل شاكر</t>
  </si>
  <si>
    <t>عقارب</t>
  </si>
  <si>
    <t>المحرس</t>
  </si>
  <si>
    <t xml:space="preserve">بئر علي </t>
  </si>
  <si>
    <t>الصخيرة</t>
  </si>
  <si>
    <t>الغربية</t>
  </si>
  <si>
    <t>قرقنة</t>
  </si>
  <si>
    <t xml:space="preserve">المجمــوع </t>
  </si>
  <si>
    <t>قمح صلب 2017</t>
  </si>
  <si>
    <t>قمح صلب 2018</t>
  </si>
  <si>
    <t>قمح صلب 2019</t>
  </si>
  <si>
    <t>قمح صلب 2020</t>
  </si>
  <si>
    <t>قمح صلب 2021</t>
  </si>
  <si>
    <t>قمح لين 2017</t>
  </si>
  <si>
    <t>قمح لين 2018</t>
  </si>
  <si>
    <t>قمح لين 2019</t>
  </si>
  <si>
    <t>قمح لين 2020</t>
  </si>
  <si>
    <t>قمح لين 2021</t>
  </si>
  <si>
    <t>شعير 2017</t>
  </si>
  <si>
    <t>شعير 2018</t>
  </si>
  <si>
    <t>شعير 2019</t>
  </si>
  <si>
    <t>شعير 2020</t>
  </si>
  <si>
    <t>شعير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</si>
</sst>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sz val="11"/>
      <name val="Arial Unicode MS"/>
      <family val="2"/>
    </font>
    <font>
      <b/>
      <sz val="11"/>
      <color rgb="FF002060"/>
      <name val="Arial Unicode MS"/>
      <family val="2"/>
    </font>
    <font>
      <b/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3" borderId="1" xfId="0" applyNumberFormat="1" applyFont="1" applyFill="1" applyBorder="1" applyAlignment="1"/>
    <xf numFmtId="1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3;&#1604;&#1610;&#1604;-&#1575;&#1604;&#1573;&#1581;&#1589;&#1575;&#1569;%202021fi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بحيرات 1"/>
      <sheetName val="الموائد المتوسطة"/>
      <sheetName val="الموارد السطحية"/>
      <sheetName val="المائدة العميقة حسب القطاعات "/>
      <sheetName val="الموائد العميقة 3"/>
      <sheetName val="الاراضي 4"/>
      <sheetName val="مساحات سقوية 5-1"/>
      <sheetName val="مؤشرات م س6"/>
      <sheetName val="مساحة الخضر 11"/>
      <sheetName val="انتاج الخضر 12"/>
      <sheetName val="مساحة الحبوب 9"/>
      <sheetName val="انتاج الحبوب 10"/>
      <sheetName val="القطيع 7"/>
      <sheetName val="الانتاج الحيواني 8"/>
      <sheetName val="الاسطول البحري 16"/>
      <sheetName val="انتاج الصيد البحري 17"/>
      <sheetName val="مؤسسات تنمية فلا 14"/>
      <sheetName val="المعاصر 13"/>
      <sheetName val="مراكز الحليب 15"/>
      <sheetName val="القروض والاستثمارات"/>
      <sheetName val="قروض الاستثمار"/>
      <sheetName val="زيتون بيولوجي"/>
      <sheetName val="Feuil2"/>
      <sheetName val="Feuil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>
            <v>2018</v>
          </cell>
          <cell r="D8">
            <v>2019</v>
          </cell>
          <cell r="E8">
            <v>2020</v>
          </cell>
          <cell r="H8">
            <v>2018</v>
          </cell>
          <cell r="I8">
            <v>2019</v>
          </cell>
          <cell r="M8">
            <v>2018</v>
          </cell>
          <cell r="N8">
            <v>2019</v>
          </cell>
        </row>
        <row r="9">
          <cell r="C9">
            <v>0</v>
          </cell>
          <cell r="D9">
            <v>0</v>
          </cell>
          <cell r="E9">
            <v>0</v>
          </cell>
          <cell r="I9">
            <v>0</v>
          </cell>
          <cell r="M9">
            <v>0</v>
          </cell>
          <cell r="N9">
            <v>0</v>
          </cell>
        </row>
        <row r="10">
          <cell r="C10">
            <v>1.325</v>
          </cell>
          <cell r="D10">
            <v>6.4249999999999998</v>
          </cell>
          <cell r="E10">
            <v>7</v>
          </cell>
          <cell r="I10">
            <v>0</v>
          </cell>
          <cell r="M10">
            <v>7.9980000000000002</v>
          </cell>
          <cell r="N10">
            <v>45.732564000000004</v>
          </cell>
          <cell r="O10">
            <v>30</v>
          </cell>
        </row>
        <row r="11">
          <cell r="C11">
            <v>0.47699999999999998</v>
          </cell>
          <cell r="D11">
            <v>2.3130000000000002</v>
          </cell>
          <cell r="E11">
            <v>3</v>
          </cell>
          <cell r="I11">
            <v>0</v>
          </cell>
          <cell r="M11">
            <v>2.5419999999999998</v>
          </cell>
          <cell r="N11">
            <v>14.535155999999999</v>
          </cell>
        </row>
        <row r="12">
          <cell r="C12">
            <v>0.318</v>
          </cell>
          <cell r="D12">
            <v>1.542</v>
          </cell>
          <cell r="E12">
            <v>3</v>
          </cell>
          <cell r="I12">
            <v>0</v>
          </cell>
          <cell r="M12">
            <v>4.5880000000000001</v>
          </cell>
          <cell r="N12">
            <v>26.234183999999999</v>
          </cell>
        </row>
        <row r="13">
          <cell r="C13">
            <v>1.9079999999999999</v>
          </cell>
          <cell r="D13">
            <v>9.2520000000000007</v>
          </cell>
          <cell r="E13">
            <v>10</v>
          </cell>
          <cell r="I13">
            <v>2.145</v>
          </cell>
          <cell r="M13">
            <v>36.704000000000001</v>
          </cell>
          <cell r="N13">
            <v>209.87347199999999</v>
          </cell>
          <cell r="O13">
            <v>105</v>
          </cell>
        </row>
        <row r="14">
          <cell r="D14">
            <v>4.6260000000000003</v>
          </cell>
          <cell r="E14">
            <v>10</v>
          </cell>
          <cell r="I14">
            <v>0</v>
          </cell>
          <cell r="M14">
            <v>27.527999999999999</v>
          </cell>
          <cell r="O14">
            <v>170</v>
          </cell>
        </row>
        <row r="15">
          <cell r="C15">
            <v>2.7029999999999998</v>
          </cell>
          <cell r="D15">
            <v>13.107000000000001</v>
          </cell>
          <cell r="E15">
            <v>95</v>
          </cell>
          <cell r="I15">
            <v>4.4329999999999998</v>
          </cell>
          <cell r="M15">
            <v>28.643999999999998</v>
          </cell>
        </row>
        <row r="16">
          <cell r="C16">
            <v>3.4979999999999998</v>
          </cell>
          <cell r="D16">
            <v>16.962</v>
          </cell>
          <cell r="E16">
            <v>60</v>
          </cell>
          <cell r="I16">
            <v>3.5749999999999997</v>
          </cell>
          <cell r="M16">
            <v>5.7039999999999997</v>
          </cell>
          <cell r="O16">
            <v>70</v>
          </cell>
        </row>
        <row r="17">
          <cell r="D17">
            <v>23.901</v>
          </cell>
          <cell r="E17">
            <v>67</v>
          </cell>
          <cell r="I17">
            <v>2.7169999999999996</v>
          </cell>
          <cell r="M17">
            <v>31</v>
          </cell>
          <cell r="O17">
            <v>140</v>
          </cell>
        </row>
        <row r="18">
          <cell r="C18">
            <v>1.431</v>
          </cell>
          <cell r="D18">
            <v>6.9390000000000001</v>
          </cell>
          <cell r="E18">
            <v>10</v>
          </cell>
          <cell r="I18">
            <v>1.8589999999999998</v>
          </cell>
          <cell r="N18">
            <v>24.816119999999998</v>
          </cell>
          <cell r="O18">
            <v>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rightToLeft="1" tabSelected="1" workbookViewId="0">
      <selection activeCell="D21" sqref="D21"/>
    </sheetView>
  </sheetViews>
  <sheetFormatPr baseColWidth="10" defaultRowHeight="15"/>
  <cols>
    <col min="1" max="1" width="15.140625" customWidth="1"/>
  </cols>
  <sheetData>
    <row r="1" spans="1:16" ht="15.75" customHeight="1" thickBot="1">
      <c r="A1" s="10"/>
      <c r="B1" s="9" t="s">
        <v>15</v>
      </c>
      <c r="C1" s="9" t="s">
        <v>16</v>
      </c>
      <c r="D1" s="9" t="s">
        <v>17</v>
      </c>
      <c r="E1" s="9" t="s">
        <v>18</v>
      </c>
      <c r="F1" s="9" t="s">
        <v>19</v>
      </c>
      <c r="G1" s="9" t="s">
        <v>20</v>
      </c>
      <c r="H1" s="9" t="s">
        <v>21</v>
      </c>
      <c r="I1" s="9" t="s">
        <v>22</v>
      </c>
      <c r="J1" s="9" t="s">
        <v>23</v>
      </c>
      <c r="K1" s="9" t="s">
        <v>24</v>
      </c>
      <c r="L1" s="9" t="s">
        <v>25</v>
      </c>
      <c r="M1" s="9" t="s">
        <v>26</v>
      </c>
      <c r="N1" s="9" t="s">
        <v>27</v>
      </c>
      <c r="O1" s="9" t="s">
        <v>28</v>
      </c>
      <c r="P1" s="9" t="s">
        <v>29</v>
      </c>
    </row>
    <row r="2" spans="1:16" ht="16.5" thickBot="1">
      <c r="A2" s="1" t="s">
        <v>0</v>
      </c>
      <c r="B2" s="2">
        <v>0</v>
      </c>
      <c r="C2" s="2">
        <v>0</v>
      </c>
      <c r="D2" s="3">
        <f>6.32*'[1]مساحة الحبوب 9'!C5</f>
        <v>0</v>
      </c>
      <c r="E2" s="2">
        <f>6*'[1]مساحة الحبوب 9'!D5</f>
        <v>0</v>
      </c>
      <c r="F2" s="2">
        <f>6.2*'[1]مساحة الحبوب 9'!E5</f>
        <v>0</v>
      </c>
      <c r="G2" s="3">
        <v>0</v>
      </c>
      <c r="H2" s="4"/>
      <c r="I2" s="5">
        <f>6*'[1]مساحة الحبوب 9'!H5</f>
        <v>0</v>
      </c>
      <c r="J2" s="5">
        <f>'[1]مساحة الحبوب 9'!I5*5</f>
        <v>0</v>
      </c>
      <c r="K2" s="5"/>
      <c r="L2" s="2">
        <v>0</v>
      </c>
      <c r="M2" s="5">
        <f>0.109*L2</f>
        <v>0</v>
      </c>
      <c r="N2" s="5">
        <f>5.28*'[1]مساحة الحبوب 9'!M5</f>
        <v>0</v>
      </c>
      <c r="O2" s="5">
        <f>'[1]مساحة الحبوب 9'!N5*4.5</f>
        <v>0</v>
      </c>
      <c r="P2" s="5">
        <f>4.4*'[1]مساحة الحبوب 9'!O5</f>
        <v>0</v>
      </c>
    </row>
    <row r="3" spans="1:16" ht="16.5" thickBot="1">
      <c r="A3" s="1" t="s">
        <v>1</v>
      </c>
      <c r="B3" s="2">
        <v>97.5</v>
      </c>
      <c r="C3" s="2">
        <f>0.0768*97.5</f>
        <v>7.4879999999999995</v>
      </c>
      <c r="D3" s="2">
        <v>40</v>
      </c>
      <c r="E3" s="2">
        <f>6*'[1]مساحة الحبوب 9'!D6</f>
        <v>0</v>
      </c>
      <c r="F3" s="2">
        <f>6.2*'[1]مساحة الحبوب 9'!E6</f>
        <v>0</v>
      </c>
      <c r="G3" s="3">
        <v>0</v>
      </c>
      <c r="H3" s="4"/>
      <c r="I3" s="5">
        <f>6*'[1]مساحة الحبوب 9'!H6</f>
        <v>0</v>
      </c>
      <c r="J3" s="5">
        <f>'[1]مساحة الحبوب 9'!I6*5</f>
        <v>0</v>
      </c>
      <c r="K3" s="5"/>
      <c r="L3" s="2">
        <v>315</v>
      </c>
      <c r="M3" s="5">
        <f t="shared" ref="M3:M15" si="0">0.109*L3</f>
        <v>34.335000000000001</v>
      </c>
      <c r="N3" s="5">
        <f>5.28*'[1]مساحة الحبوب 9'!M6</f>
        <v>0</v>
      </c>
      <c r="O3" s="5">
        <f>'[1]مساحة الحبوب 9'!N6*4.5</f>
        <v>0</v>
      </c>
      <c r="P3" s="5">
        <v>50</v>
      </c>
    </row>
    <row r="4" spans="1:16" ht="16.5" thickBot="1">
      <c r="A4" s="1" t="s">
        <v>2</v>
      </c>
      <c r="B4" s="2">
        <v>35.1</v>
      </c>
      <c r="C4" s="2">
        <f>0.0768*35.1</f>
        <v>2.6956799999999999</v>
      </c>
      <c r="D4" s="2">
        <f>6.32*'[1]مساحة الحبوب 9'!C7</f>
        <v>0</v>
      </c>
      <c r="E4" s="2">
        <f>6*'[1]مساحة الحبوب 9'!D7</f>
        <v>0</v>
      </c>
      <c r="F4" s="2">
        <f>6.2*'[1]مساحة الحبوب 9'!E7</f>
        <v>0</v>
      </c>
      <c r="G4" s="3">
        <v>0</v>
      </c>
      <c r="H4" s="4"/>
      <c r="I4" s="5">
        <f>6*'[1]مساحة الحبوب 9'!H7</f>
        <v>0</v>
      </c>
      <c r="J4" s="5">
        <f>'[1]مساحة الحبوب 9'!I7*5</f>
        <v>0</v>
      </c>
      <c r="K4" s="5"/>
      <c r="L4" s="2">
        <v>99.6</v>
      </c>
      <c r="M4" s="5">
        <f t="shared" si="0"/>
        <v>10.856399999999999</v>
      </c>
      <c r="N4" s="5">
        <f>5.28*'[1]مساحة الحبوب 9'!M7</f>
        <v>0</v>
      </c>
      <c r="O4" s="5">
        <f>'[1]مساحة الحبوب 9'!N7*4.5</f>
        <v>0</v>
      </c>
      <c r="P4" s="5">
        <v>21</v>
      </c>
    </row>
    <row r="5" spans="1:16" ht="16.5" thickBot="1">
      <c r="A5" s="1" t="s">
        <v>3</v>
      </c>
      <c r="B5" s="2">
        <v>23.4</v>
      </c>
      <c r="C5" s="2">
        <f>0.0768*23.4</f>
        <v>1.7971199999999998</v>
      </c>
      <c r="D5" s="2">
        <f>6.32*'[1]مساحة الحبوب 9'!C8</f>
        <v>12753.76</v>
      </c>
      <c r="E5" s="2">
        <f>6*'[1]مساحة الحبوب 9'!D8</f>
        <v>12114</v>
      </c>
      <c r="F5" s="2">
        <f>6.2*'[1]مساحة الحبوب 9'!E8</f>
        <v>12524</v>
      </c>
      <c r="G5" s="3">
        <v>0</v>
      </c>
      <c r="H5" s="4"/>
      <c r="I5" s="5">
        <f>6*'[1]مساحة الحبوب 9'!H8</f>
        <v>12108</v>
      </c>
      <c r="J5" s="5">
        <f>'[1]مساحة الحبوب 9'!I8*5</f>
        <v>10095</v>
      </c>
      <c r="K5" s="5"/>
      <c r="L5" s="2">
        <v>179.8</v>
      </c>
      <c r="M5" s="5">
        <f t="shared" si="0"/>
        <v>19.598200000000002</v>
      </c>
      <c r="N5" s="5">
        <f>5.28*'[1]مساحة الحبوب 9'!M8</f>
        <v>10655.04</v>
      </c>
      <c r="O5" s="5">
        <f>'[1]مساحة الحبوب 9'!N8*4.5</f>
        <v>9085.5</v>
      </c>
      <c r="P5" s="5">
        <v>34</v>
      </c>
    </row>
    <row r="6" spans="1:16" ht="16.5" thickBot="1">
      <c r="A6" s="1" t="s">
        <v>4</v>
      </c>
      <c r="B6" s="2">
        <v>140.4</v>
      </c>
      <c r="C6" s="2">
        <f>0.0768*140.4</f>
        <v>10.782719999999999</v>
      </c>
      <c r="D6" s="2">
        <f>6.32*'[1]مساحة الحبوب 9'!C9</f>
        <v>0</v>
      </c>
      <c r="E6" s="2">
        <f>6*'[1]مساحة الحبوب 9'!D9</f>
        <v>0</v>
      </c>
      <c r="F6" s="2">
        <f>6.2*'[1]مساحة الحبوب 9'!E9</f>
        <v>0</v>
      </c>
      <c r="G6" s="3">
        <v>1.05</v>
      </c>
      <c r="H6" s="4"/>
      <c r="I6" s="5">
        <f>6*'[1]مساحة الحبوب 9'!H9</f>
        <v>0</v>
      </c>
      <c r="J6" s="5">
        <f>'[1]مساحة الحبوب 9'!I9*5</f>
        <v>0</v>
      </c>
      <c r="K6" s="5">
        <v>6</v>
      </c>
      <c r="L6" s="2">
        <v>1440</v>
      </c>
      <c r="M6" s="5">
        <v>160</v>
      </c>
      <c r="N6" s="5">
        <f>5.28*'[1]مساحة الحبوب 9'!M9</f>
        <v>0</v>
      </c>
      <c r="O6" s="5">
        <f>'[1]مساحة الحبوب 9'!N9*4.5</f>
        <v>0</v>
      </c>
      <c r="P6" s="5">
        <v>172</v>
      </c>
    </row>
    <row r="7" spans="1:16" ht="16.5" thickBot="1">
      <c r="A7" s="1" t="s">
        <v>5</v>
      </c>
      <c r="B7" s="2">
        <v>68.400000000000006</v>
      </c>
      <c r="C7" s="2">
        <f>0.0768*68.4</f>
        <v>5.25312</v>
      </c>
      <c r="D7" s="2">
        <f>6.32*'[1]مساحة الحبوب 9'!C10</f>
        <v>8.3740000000000006</v>
      </c>
      <c r="E7" s="2">
        <f>6*'[1]مساحة الحبوب 9'!D10</f>
        <v>38.549999999999997</v>
      </c>
      <c r="F7" s="2">
        <f>6.2*'[1]مساحة الحبوب 9'!E10</f>
        <v>43.4</v>
      </c>
      <c r="G7" s="3">
        <v>0</v>
      </c>
      <c r="H7" s="4"/>
      <c r="I7" s="5">
        <f>6*'[1]مساحة الحبوب 9'!H10</f>
        <v>0</v>
      </c>
      <c r="J7" s="5">
        <f>'[1]مساحة الحبوب 9'!I10*5</f>
        <v>0</v>
      </c>
      <c r="K7" s="5"/>
      <c r="L7" s="2">
        <v>1080</v>
      </c>
      <c r="M7" s="5">
        <v>122</v>
      </c>
      <c r="N7" s="5">
        <f>5.28*'[1]مساحة الحبوب 9'!M10</f>
        <v>42.229440000000004</v>
      </c>
      <c r="O7" s="5">
        <f>'[1]مساحة الحبوب 9'!N10*4.5</f>
        <v>205.79653800000003</v>
      </c>
      <c r="P7" s="5">
        <f>4.4*'[1]مساحة الحبوب 9'!O10</f>
        <v>132</v>
      </c>
    </row>
    <row r="8" spans="1:16" ht="16.5" thickBot="1">
      <c r="A8" s="1" t="s">
        <v>6</v>
      </c>
      <c r="B8" s="2">
        <v>190</v>
      </c>
      <c r="C8" s="2">
        <f>0.0768*190</f>
        <v>14.591999999999999</v>
      </c>
      <c r="D8" s="2">
        <f>6.32*'[1]مساحة الحبوب 9'!C11</f>
        <v>3.01464</v>
      </c>
      <c r="E8" s="2">
        <f>6*'[1]مساحة الحبوب 9'!D11</f>
        <v>13.878</v>
      </c>
      <c r="F8" s="2">
        <f>6.2*'[1]مساحة الحبوب 9'!E11</f>
        <v>18.600000000000001</v>
      </c>
      <c r="G8" s="3">
        <v>2.17</v>
      </c>
      <c r="H8" s="4"/>
      <c r="I8" s="5">
        <f>6*'[1]مساحة الحبوب 9'!H11</f>
        <v>0</v>
      </c>
      <c r="J8" s="5">
        <f>'[1]مساحة الحبوب 9'!I11*5</f>
        <v>0</v>
      </c>
      <c r="K8" s="5"/>
      <c r="L8" s="2">
        <v>1122.7</v>
      </c>
      <c r="M8" s="5">
        <f t="shared" si="0"/>
        <v>122.37430000000001</v>
      </c>
      <c r="N8" s="5">
        <f>5.28*'[1]مساحة الحبوب 9'!M11</f>
        <v>13.421759999999999</v>
      </c>
      <c r="O8" s="5">
        <f>'[1]مساحة الحبوب 9'!N11*4.5</f>
        <v>65.408201999999989</v>
      </c>
      <c r="P8" s="5">
        <v>213</v>
      </c>
    </row>
    <row r="9" spans="1:16" ht="16.5" thickBot="1">
      <c r="A9" s="1" t="s">
        <v>7</v>
      </c>
      <c r="B9" s="2">
        <v>255</v>
      </c>
      <c r="C9" s="2">
        <f>0.0768*255</f>
        <v>19.584</v>
      </c>
      <c r="D9" s="2">
        <f>6.32*'[1]مساحة الحبوب 9'!C12</f>
        <v>2.00976</v>
      </c>
      <c r="E9" s="2">
        <f>6*'[1]مساحة الحبوب 9'!D12</f>
        <v>9.2520000000000007</v>
      </c>
      <c r="F9" s="2">
        <f>6.2*'[1]مساحة الحبوب 9'!E12</f>
        <v>18.600000000000001</v>
      </c>
      <c r="G9" s="3">
        <v>1.75</v>
      </c>
      <c r="H9" s="4"/>
      <c r="I9" s="5">
        <f>6*'[1]مساحة الحبوب 9'!H12</f>
        <v>0</v>
      </c>
      <c r="J9" s="5">
        <f>'[1]مساحة الحبوب 9'!I12*5</f>
        <v>0</v>
      </c>
      <c r="K9" s="5"/>
      <c r="L9" s="2">
        <v>223.6</v>
      </c>
      <c r="M9" s="5">
        <f t="shared" si="0"/>
        <v>24.372399999999999</v>
      </c>
      <c r="N9" s="5">
        <f>5.28*'[1]مساحة الحبوب 9'!M12</f>
        <v>24.224640000000001</v>
      </c>
      <c r="O9" s="5">
        <f>'[1]مساحة الحبوب 9'!N12*4.5</f>
        <v>118.053828</v>
      </c>
      <c r="P9" s="5">
        <v>115</v>
      </c>
    </row>
    <row r="10" spans="1:16" ht="16.5" thickBot="1">
      <c r="A10" s="1" t="s">
        <v>8</v>
      </c>
      <c r="B10" s="2">
        <v>362.7</v>
      </c>
      <c r="C10" s="2">
        <f>0.0768*362.7</f>
        <v>27.855359999999997</v>
      </c>
      <c r="D10" s="2">
        <f>6.32*'[1]مساحة الحبوب 9'!C13</f>
        <v>12.05856</v>
      </c>
      <c r="E10" s="2">
        <f>6*'[1]مساحة الحبوب 9'!D13</f>
        <v>55.512</v>
      </c>
      <c r="F10" s="2">
        <f>6.2*'[1]مساحة الحبوب 9'!E13</f>
        <v>62</v>
      </c>
      <c r="G10" s="3">
        <v>1.33</v>
      </c>
      <c r="H10" s="4"/>
      <c r="I10" s="5">
        <f>6*'[1]مساحة الحبوب 9'!H13</f>
        <v>0</v>
      </c>
      <c r="J10" s="5">
        <f>'[1]مساحة الحبوب 9'!I13*5</f>
        <v>10.725</v>
      </c>
      <c r="K10" s="5"/>
      <c r="L10" s="2">
        <v>1258.8</v>
      </c>
      <c r="M10" s="5">
        <v>138</v>
      </c>
      <c r="N10" s="5">
        <f>5.28*'[1]مساحة الحبوب 9'!M13</f>
        <v>193.79712000000001</v>
      </c>
      <c r="O10" s="5">
        <f>'[1]مساحة الحبوب 9'!N13*4.5</f>
        <v>944.43062399999997</v>
      </c>
      <c r="P10" s="5">
        <f>4.4*'[1]مساحة الحبوب 9'!O13</f>
        <v>462.00000000000006</v>
      </c>
    </row>
    <row r="11" spans="1:16" ht="16.5" thickBot="1">
      <c r="A11" s="1" t="s">
        <v>9</v>
      </c>
      <c r="B11" s="2">
        <v>105.3</v>
      </c>
      <c r="C11" s="2">
        <f>0.0768*105.3</f>
        <v>8.0870399999999982</v>
      </c>
      <c r="D11" s="2">
        <v>45</v>
      </c>
      <c r="E11" s="2">
        <f>6*'[1]مساحة الحبوب 9'!D14</f>
        <v>27.756</v>
      </c>
      <c r="F11" s="2">
        <f>6.2*'[1]مساحة الحبوب 9'!E14</f>
        <v>62</v>
      </c>
      <c r="G11" s="3">
        <v>0.9</v>
      </c>
      <c r="H11" s="4"/>
      <c r="I11" s="5">
        <f>6*'[1]مساحة الحبوب 9'!H14</f>
        <v>0</v>
      </c>
      <c r="J11" s="5">
        <f>'[1]مساحة الحبوب 9'!I14*5</f>
        <v>0</v>
      </c>
      <c r="K11" s="5"/>
      <c r="L11" s="2">
        <v>170</v>
      </c>
      <c r="M11" s="5">
        <f t="shared" si="0"/>
        <v>18.53</v>
      </c>
      <c r="N11" s="5">
        <f>5.28*'[1]مساحة الحبوب 9'!M14</f>
        <v>145.34783999999999</v>
      </c>
      <c r="O11" s="5">
        <v>40</v>
      </c>
      <c r="P11" s="5">
        <f>4.4*'[1]مساحة الحبوب 9'!O14</f>
        <v>748.00000000000011</v>
      </c>
    </row>
    <row r="12" spans="1:16" ht="16.5" thickBot="1">
      <c r="A12" s="1" t="s">
        <v>10</v>
      </c>
      <c r="B12" s="2">
        <v>1583.4</v>
      </c>
      <c r="C12" s="2">
        <f>0.0768*1583.4</f>
        <v>121.60512</v>
      </c>
      <c r="D12" s="2">
        <f>6.32*'[1]مساحة الحبوب 9'!C15</f>
        <v>17.08296</v>
      </c>
      <c r="E12" s="2">
        <f>6*'[1]مساحة الحبوب 9'!D15</f>
        <v>78.64200000000001</v>
      </c>
      <c r="F12" s="2">
        <f>6.2*'[1]مساحة الحبوب 9'!E15</f>
        <v>589</v>
      </c>
      <c r="G12" s="3">
        <v>4.76</v>
      </c>
      <c r="H12" s="4"/>
      <c r="I12" s="5">
        <f>6*'[1]مساحة الحبوب 9'!H15</f>
        <v>0</v>
      </c>
      <c r="J12" s="5">
        <f>'[1]مساحة الحبوب 9'!I15*5</f>
        <v>22.164999999999999</v>
      </c>
      <c r="K12" s="5"/>
      <c r="L12" s="2">
        <v>3350</v>
      </c>
      <c r="M12" s="5">
        <f t="shared" si="0"/>
        <v>365.15</v>
      </c>
      <c r="N12" s="5">
        <f>5.28*'[1]مساحة الحبوب 9'!M15</f>
        <v>151.24032</v>
      </c>
      <c r="O12" s="5">
        <v>1400</v>
      </c>
      <c r="P12" s="5">
        <v>485</v>
      </c>
    </row>
    <row r="13" spans="1:16" ht="16.5" thickBot="1">
      <c r="A13" s="1" t="s">
        <v>11</v>
      </c>
      <c r="B13" s="2">
        <v>1852.2</v>
      </c>
      <c r="C13" s="2">
        <f>0.0768*1852.2</f>
        <v>142.24895999999998</v>
      </c>
      <c r="D13" s="2">
        <f>6.32*'[1]مساحة الحبوب 9'!C16</f>
        <v>22.10736</v>
      </c>
      <c r="E13" s="2">
        <f>6*'[1]مساحة الحبوب 9'!D16</f>
        <v>101.77199999999999</v>
      </c>
      <c r="F13" s="2">
        <f>6.2*'[1]مساحة الحبوب 9'!E16</f>
        <v>372</v>
      </c>
      <c r="G13" s="3">
        <v>6.44</v>
      </c>
      <c r="H13" s="4"/>
      <c r="I13" s="5">
        <f>6*'[1]مساحة الحبوب 9'!H16</f>
        <v>0</v>
      </c>
      <c r="J13" s="5">
        <f>'[1]مساحة الحبوب 9'!I16*5</f>
        <v>17.875</v>
      </c>
      <c r="K13" s="5"/>
      <c r="L13" s="2">
        <v>3630.4</v>
      </c>
      <c r="M13" s="5">
        <f t="shared" si="0"/>
        <v>395.71359999999999</v>
      </c>
      <c r="N13" s="5">
        <f>5.28*'[1]مساحة الحبوب 9'!M16</f>
        <v>30.11712</v>
      </c>
      <c r="O13" s="5">
        <v>1400</v>
      </c>
      <c r="P13" s="5">
        <f>4.4*'[1]مساحة الحبوب 9'!O16</f>
        <v>308</v>
      </c>
    </row>
    <row r="14" spans="1:16" ht="16.5" thickBot="1">
      <c r="A14" s="1" t="s">
        <v>12</v>
      </c>
      <c r="B14" s="2">
        <v>429</v>
      </c>
      <c r="C14" s="2">
        <f>0.0768*429</f>
        <v>32.947199999999995</v>
      </c>
      <c r="D14" s="2">
        <v>180</v>
      </c>
      <c r="E14" s="2">
        <f>6*'[1]مساحة الحبوب 9'!D17</f>
        <v>143.40600000000001</v>
      </c>
      <c r="F14" s="2">
        <f>6.2*'[1]مساحة الحبوب 9'!E17</f>
        <v>415.40000000000003</v>
      </c>
      <c r="G14" s="3">
        <v>1.19</v>
      </c>
      <c r="H14" s="4"/>
      <c r="I14" s="5">
        <f>6*'[1]مساحة الحبوب 9'!H17</f>
        <v>0</v>
      </c>
      <c r="J14" s="5">
        <f>'[1]مساحة الحبوب 9'!I17*5</f>
        <v>13.584999999999997</v>
      </c>
      <c r="K14" s="5"/>
      <c r="L14" s="2">
        <v>790</v>
      </c>
      <c r="M14" s="5">
        <f t="shared" si="0"/>
        <v>86.11</v>
      </c>
      <c r="N14" s="5">
        <f>5.28*'[1]مساحة الحبوب 9'!M17</f>
        <v>163.68</v>
      </c>
      <c r="O14" s="5">
        <v>1080</v>
      </c>
      <c r="P14" s="5">
        <f>4.4*'[1]مساحة الحبوب 9'!O17</f>
        <v>616</v>
      </c>
    </row>
    <row r="15" spans="1:16" ht="16.5" thickBot="1">
      <c r="A15" s="1" t="s">
        <v>13</v>
      </c>
      <c r="B15" s="2">
        <v>0</v>
      </c>
      <c r="C15" s="2">
        <v>0</v>
      </c>
      <c r="D15" s="2">
        <f>6.32*'[1]مساحة الحبوب 9'!C18</f>
        <v>9.04392</v>
      </c>
      <c r="E15" s="2">
        <f>6*'[1]مساحة الحبوب 9'!D18</f>
        <v>41.634</v>
      </c>
      <c r="F15" s="2">
        <f>6.2*'[1]مساحة الحبوب 9'!E18</f>
        <v>62</v>
      </c>
      <c r="G15" s="3">
        <v>0</v>
      </c>
      <c r="H15" s="4"/>
      <c r="I15" s="5">
        <f>6*'[1]مساحة الحبوب 9'!H18</f>
        <v>0</v>
      </c>
      <c r="J15" s="5">
        <f>'[1]مساحة الحبوب 9'!I18*5</f>
        <v>9.2949999999999982</v>
      </c>
      <c r="K15" s="5"/>
      <c r="L15" s="2">
        <v>89.9</v>
      </c>
      <c r="M15" s="5">
        <f t="shared" si="0"/>
        <v>9.799100000000001</v>
      </c>
      <c r="N15" s="5">
        <v>62</v>
      </c>
      <c r="O15" s="5">
        <f>'[1]مساحة الحبوب 9'!N18*4.5</f>
        <v>111.67254</v>
      </c>
      <c r="P15" s="5">
        <f>4.4*'[1]مساحة الحبوب 9'!O18</f>
        <v>39.6</v>
      </c>
    </row>
    <row r="16" spans="1:16" ht="16.5" thickBot="1">
      <c r="A16" s="6" t="s">
        <v>14</v>
      </c>
      <c r="B16" s="7">
        <v>5142</v>
      </c>
      <c r="C16" s="7">
        <v>395</v>
      </c>
      <c r="D16" s="7">
        <v>13092</v>
      </c>
      <c r="E16" s="7">
        <v>12624</v>
      </c>
      <c r="F16" s="7">
        <v>14167</v>
      </c>
      <c r="G16" s="7">
        <v>20</v>
      </c>
      <c r="H16" s="8">
        <v>0</v>
      </c>
      <c r="I16" s="8">
        <v>12108</v>
      </c>
      <c r="J16" s="8">
        <v>10169</v>
      </c>
      <c r="K16" s="8">
        <v>6</v>
      </c>
      <c r="L16" s="7">
        <v>13750</v>
      </c>
      <c r="M16" s="7">
        <v>1507</v>
      </c>
      <c r="N16" s="7">
        <v>11481</v>
      </c>
      <c r="O16" s="7">
        <v>14451</v>
      </c>
      <c r="P16" s="7">
        <v>3396</v>
      </c>
    </row>
    <row r="17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2022-09-06T13:26:42Z</dcterms:created>
  <dcterms:modified xsi:type="dcterms:W3CDTF">2022-09-06T13:34:18Z</dcterms:modified>
</cp:coreProperties>
</file>